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80" yWindow="65456" windowWidth="23360" windowHeight="18300" tabRatio="500" activeTab="2"/>
  </bookViews>
  <sheets>
    <sheet name="burn1" sheetId="1" r:id="rId1"/>
    <sheet name="burn2" sheetId="2" r:id="rId2"/>
    <sheet name="burn3" sheetId="3" r:id="rId3"/>
  </sheets>
  <definedNames/>
  <calcPr fullCalcOnLoad="1"/>
</workbook>
</file>

<file path=xl/sharedStrings.xml><?xml version="1.0" encoding="utf-8"?>
<sst xmlns="http://schemas.openxmlformats.org/spreadsheetml/2006/main" count="459" uniqueCount="29">
  <si>
    <t>Stationary Site</t>
  </si>
  <si>
    <t>Q =</t>
  </si>
  <si>
    <t>t =</t>
  </si>
  <si>
    <t>[ µg ]</t>
  </si>
  <si>
    <t>[ lpm ]</t>
  </si>
  <si>
    <t>[ min ]</t>
  </si>
  <si>
    <t>±</t>
  </si>
  <si>
    <r>
      <t>[ µg · m</t>
    </r>
    <r>
      <rPr>
        <b/>
        <vertAlign val="superscript"/>
        <sz val="10"/>
        <rFont val="Arial"/>
        <family val="0"/>
      </rPr>
      <t>-3</t>
    </r>
    <r>
      <rPr>
        <b/>
        <sz val="10"/>
        <rFont val="Arial"/>
        <family val="0"/>
      </rPr>
      <t xml:space="preserve"> ]</t>
    </r>
  </si>
  <si>
    <t>Mobile Site #2</t>
  </si>
  <si>
    <t>OC blank correction =</t>
  </si>
  <si>
    <t>EC blank correction =</t>
  </si>
  <si>
    <t>OC =</t>
  </si>
  <si>
    <t>[ µg OC ]</t>
  </si>
  <si>
    <t>EC =</t>
  </si>
  <si>
    <t>[ µg EC ]</t>
  </si>
  <si>
    <r>
      <t>C</t>
    </r>
    <r>
      <rPr>
        <b/>
        <vertAlign val="subscript"/>
        <sz val="10"/>
        <rFont val="Arial"/>
        <family val="0"/>
      </rPr>
      <t>OC</t>
    </r>
    <r>
      <rPr>
        <b/>
        <sz val="10"/>
        <rFont val="Arial"/>
        <family val="0"/>
      </rPr>
      <t xml:space="preserve"> =</t>
    </r>
  </si>
  <si>
    <r>
      <t>C</t>
    </r>
    <r>
      <rPr>
        <b/>
        <vertAlign val="subscript"/>
        <sz val="10"/>
        <rFont val="Arial"/>
        <family val="0"/>
      </rPr>
      <t>EC</t>
    </r>
    <r>
      <rPr>
        <b/>
        <sz val="10"/>
        <rFont val="Arial"/>
        <family val="0"/>
      </rPr>
      <t xml:space="preserve"> =</t>
    </r>
  </si>
  <si>
    <t>Mobile Site #1</t>
  </si>
  <si>
    <t>WSOC blank correction =</t>
  </si>
  <si>
    <t>WSOC =</t>
  </si>
  <si>
    <t>[ µg C ]</t>
  </si>
  <si>
    <t>paired filters</t>
  </si>
  <si>
    <t>single filters</t>
  </si>
  <si>
    <r>
      <t>C</t>
    </r>
    <r>
      <rPr>
        <b/>
        <vertAlign val="subscript"/>
        <sz val="10"/>
        <rFont val="Arial"/>
        <family val="0"/>
      </rPr>
      <t>WSOC</t>
    </r>
    <r>
      <rPr>
        <b/>
        <sz val="10"/>
        <rFont val="Arial"/>
        <family val="0"/>
      </rPr>
      <t xml:space="preserve"> =</t>
    </r>
  </si>
  <si>
    <t>ratio</t>
  </si>
  <si>
    <t>WSOC/OC</t>
  </si>
  <si>
    <t>SVOC/OC</t>
  </si>
  <si>
    <r>
      <t>corrected C</t>
    </r>
    <r>
      <rPr>
        <b/>
        <vertAlign val="subscript"/>
        <sz val="10"/>
        <rFont val="Arial"/>
        <family val="0"/>
      </rPr>
      <t>OC</t>
    </r>
    <r>
      <rPr>
        <b/>
        <sz val="10"/>
        <rFont val="Arial"/>
        <family val="0"/>
      </rPr>
      <t xml:space="preserve"> =</t>
    </r>
  </si>
  <si>
    <t>WSOC/EC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</si>
</sst>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5" zoomScaleNormal="125" workbookViewId="0" topLeftCell="A1">
      <selection activeCell="M30" sqref="M30"/>
    </sheetView>
  </sheetViews>
  <sheetFormatPr defaultColWidth="9.7109375" defaultRowHeight="15.75" customHeight="1"/>
  <cols>
    <col min="1" max="16384" width="9.7109375" style="1" customWidth="1"/>
  </cols>
  <sheetData>
    <row r="1" spans="3:7" ht="15.75" customHeight="1">
      <c r="C1" s="2" t="s">
        <v>9</v>
      </c>
      <c r="D1" s="1">
        <v>6.681040942609421</v>
      </c>
      <c r="E1" s="3" t="s">
        <v>6</v>
      </c>
      <c r="F1" s="1">
        <v>3.101751056841956</v>
      </c>
      <c r="G1" s="3" t="s">
        <v>3</v>
      </c>
    </row>
    <row r="2" spans="3:7" ht="15.75" customHeight="1">
      <c r="C2" s="2" t="s">
        <v>10</v>
      </c>
      <c r="D2" s="1">
        <v>0.01397567254477831</v>
      </c>
      <c r="E2" s="3" t="s">
        <v>6</v>
      </c>
      <c r="F2" s="1">
        <v>0.04067592278665699</v>
      </c>
      <c r="G2" s="3" t="s">
        <v>3</v>
      </c>
    </row>
    <row r="3" spans="3:7" ht="15.75" customHeight="1">
      <c r="C3" s="2" t="s">
        <v>18</v>
      </c>
      <c r="D3" s="1">
        <v>6.59482731527701</v>
      </c>
      <c r="E3" s="3" t="s">
        <v>6</v>
      </c>
      <c r="F3" s="1">
        <v>0.7558148597880092</v>
      </c>
      <c r="G3" s="3" t="s">
        <v>3</v>
      </c>
    </row>
    <row r="5" ht="15.75" customHeight="1">
      <c r="F5" s="3" t="s">
        <v>0</v>
      </c>
    </row>
    <row r="6" spans="2:13" ht="15.75" customHeight="1">
      <c r="B6" s="3" t="s">
        <v>21</v>
      </c>
      <c r="D6" s="3"/>
      <c r="H6" s="3" t="s">
        <v>22</v>
      </c>
      <c r="J6" s="3"/>
      <c r="M6" s="3" t="s">
        <v>24</v>
      </c>
    </row>
    <row r="7" spans="1:13" ht="15.75" customHeight="1">
      <c r="A7" s="2" t="s">
        <v>1</v>
      </c>
      <c r="B7" s="4">
        <f>-0.000009159636*294^2+0.042199479452*294+9.577181287721</f>
        <v>21.192105949313</v>
      </c>
      <c r="C7" s="3" t="s">
        <v>4</v>
      </c>
      <c r="G7" s="2" t="s">
        <v>1</v>
      </c>
      <c r="H7" s="7">
        <f>-0.000009159636*294^2+0.042199479452*294+9.577181287721</f>
        <v>21.192105949313</v>
      </c>
      <c r="I7" s="3" t="s">
        <v>4</v>
      </c>
      <c r="M7" s="3" t="s">
        <v>26</v>
      </c>
    </row>
    <row r="8" spans="1:13" ht="15.75" customHeight="1">
      <c r="A8" s="2" t="s">
        <v>2</v>
      </c>
      <c r="B8" s="5">
        <v>170</v>
      </c>
      <c r="C8" s="3" t="s">
        <v>5</v>
      </c>
      <c r="G8" s="2" t="s">
        <v>2</v>
      </c>
      <c r="H8" s="5">
        <f>B8</f>
        <v>170</v>
      </c>
      <c r="I8" s="3" t="s">
        <v>5</v>
      </c>
      <c r="M8" s="10">
        <f>B12/H14</f>
        <v>0.5321898093058703</v>
      </c>
    </row>
    <row r="9" spans="1:11" ht="15.75" customHeight="1">
      <c r="A9" s="2" t="s">
        <v>11</v>
      </c>
      <c r="B9" s="6">
        <v>14.046147417978556</v>
      </c>
      <c r="C9" s="3" t="s">
        <v>6</v>
      </c>
      <c r="D9" s="6">
        <v>0.8070032784157626</v>
      </c>
      <c r="E9" s="3" t="s">
        <v>12</v>
      </c>
      <c r="G9" s="2" t="s">
        <v>11</v>
      </c>
      <c r="H9" s="6">
        <v>27.885394894316683</v>
      </c>
      <c r="I9" s="3" t="s">
        <v>6</v>
      </c>
      <c r="J9" s="6">
        <v>0.4722416637018109</v>
      </c>
      <c r="K9" s="3" t="s">
        <v>12</v>
      </c>
    </row>
    <row r="10" spans="1:13" ht="15.75" customHeight="1">
      <c r="A10" s="2" t="s">
        <v>13</v>
      </c>
      <c r="B10" s="6">
        <v>0</v>
      </c>
      <c r="C10" s="3" t="s">
        <v>6</v>
      </c>
      <c r="D10" s="6">
        <v>0</v>
      </c>
      <c r="E10" s="3" t="s">
        <v>14</v>
      </c>
      <c r="G10" s="2" t="s">
        <v>13</v>
      </c>
      <c r="H10" s="6">
        <v>2.805250185261042</v>
      </c>
      <c r="I10" s="3" t="s">
        <v>6</v>
      </c>
      <c r="J10" s="6">
        <v>0.2039061471568035</v>
      </c>
      <c r="K10" s="3" t="s">
        <v>14</v>
      </c>
      <c r="M10" s="3"/>
    </row>
    <row r="11" spans="1:14" ht="15.75" customHeight="1">
      <c r="A11" s="2" t="s">
        <v>19</v>
      </c>
      <c r="B11" s="6">
        <v>12.46053255902767</v>
      </c>
      <c r="C11" s="3"/>
      <c r="D11" s="6"/>
      <c r="E11" s="3" t="s">
        <v>20</v>
      </c>
      <c r="G11" s="2"/>
      <c r="H11" s="6"/>
      <c r="I11" s="3"/>
      <c r="J11" s="6"/>
      <c r="K11" s="3"/>
      <c r="M11" s="3" t="s">
        <v>24</v>
      </c>
      <c r="N11" s="3" t="s">
        <v>24</v>
      </c>
    </row>
    <row r="12" spans="1:14" ht="15.75" customHeight="1">
      <c r="A12" s="2" t="s">
        <v>15</v>
      </c>
      <c r="B12" s="8">
        <f>(B9-$D$1)/(B7*0.001*B8)</f>
        <v>2.044353489034438</v>
      </c>
      <c r="C12" s="3" t="s">
        <v>6</v>
      </c>
      <c r="D12" s="1">
        <f>(D9^2+$F$1^2)^0.5/(B7*0.001*B8)</f>
        <v>0.8896247882416488</v>
      </c>
      <c r="E12" s="3" t="s">
        <v>7</v>
      </c>
      <c r="G12" s="2" t="s">
        <v>15</v>
      </c>
      <c r="H12" s="8">
        <f>(H9-$D$1)/(H7*0.001*H8)</f>
        <v>5.885752653931765</v>
      </c>
      <c r="I12" s="3" t="s">
        <v>6</v>
      </c>
      <c r="J12" s="1">
        <f>(J9^2+$F$1^2)^0.5/(H7*0.001*H8)</f>
        <v>0.87088324821453</v>
      </c>
      <c r="K12" s="3" t="s">
        <v>7</v>
      </c>
      <c r="M12" s="3" t="s">
        <v>25</v>
      </c>
      <c r="N12" s="3" t="s">
        <v>28</v>
      </c>
    </row>
    <row r="13" spans="1:14" ht="15.75" customHeight="1">
      <c r="A13" s="2" t="s">
        <v>16</v>
      </c>
      <c r="B13" s="8">
        <v>0</v>
      </c>
      <c r="C13" s="3" t="s">
        <v>6</v>
      </c>
      <c r="D13" s="1">
        <v>0</v>
      </c>
      <c r="E13" s="3" t="s">
        <v>7</v>
      </c>
      <c r="G13" s="2" t="s">
        <v>16</v>
      </c>
      <c r="H13" s="8">
        <f>(H10-$D$2)/(H7*0.001*H8)</f>
        <v>0.7747819814972051</v>
      </c>
      <c r="I13" s="3" t="s">
        <v>6</v>
      </c>
      <c r="J13" s="1">
        <f>(J10^2+$F$2^2)^0.5/(H7*0.001*H8)</f>
        <v>0.057713959335366403</v>
      </c>
      <c r="K13" s="3" t="s">
        <v>7</v>
      </c>
      <c r="M13" s="10">
        <f>B14/H12</f>
        <v>0.27662739723689544</v>
      </c>
      <c r="N13" s="10">
        <f>B14/H13</f>
        <v>2.101443343185398</v>
      </c>
    </row>
    <row r="14" spans="1:14" ht="15.75" customHeight="1">
      <c r="A14" s="2" t="s">
        <v>23</v>
      </c>
      <c r="B14" s="8">
        <f>(B11-$D$3)/(B7*0.001*B8)</f>
        <v>1.628160437437294</v>
      </c>
      <c r="C14" s="3"/>
      <c r="E14" s="3" t="s">
        <v>7</v>
      </c>
      <c r="G14" s="2" t="s">
        <v>27</v>
      </c>
      <c r="H14" s="8">
        <f>H12-B12</f>
        <v>3.841399164897327</v>
      </c>
      <c r="I14" s="3" t="s">
        <v>6</v>
      </c>
      <c r="J14" s="1">
        <f>(J12^2+D12^2)^0.5</f>
        <v>1.2449377076282528</v>
      </c>
      <c r="K14" s="3" t="s">
        <v>7</v>
      </c>
      <c r="M14" s="10">
        <f>B14/H14</f>
        <v>0.4238456790211781</v>
      </c>
      <c r="N14" s="10"/>
    </row>
    <row r="15" spans="1:11" ht="15.75" customHeight="1">
      <c r="A15" s="2"/>
      <c r="B15" s="7"/>
      <c r="C15" s="3"/>
      <c r="E15" s="3"/>
      <c r="G15" s="2"/>
      <c r="H15" s="7"/>
      <c r="I15" s="3"/>
      <c r="K15" s="3"/>
    </row>
    <row r="16" ht="15.75" customHeight="1">
      <c r="F16" s="3" t="s">
        <v>17</v>
      </c>
    </row>
    <row r="17" spans="2:13" ht="15.75" customHeight="1">
      <c r="B17" s="3" t="s">
        <v>21</v>
      </c>
      <c r="D17" s="3"/>
      <c r="H17" s="3" t="s">
        <v>22</v>
      </c>
      <c r="J17" s="3"/>
      <c r="M17" s="3" t="s">
        <v>24</v>
      </c>
    </row>
    <row r="18" spans="1:13" ht="15.75" customHeight="1">
      <c r="A18" s="2" t="s">
        <v>1</v>
      </c>
      <c r="B18" s="7">
        <f>-0.000009159636*168.6^2+0.042199479452*168.6+9.577181287721</f>
        <v>16.43164207677764</v>
      </c>
      <c r="C18" s="3" t="s">
        <v>4</v>
      </c>
      <c r="G18" s="2" t="s">
        <v>1</v>
      </c>
      <c r="H18" s="7">
        <f>-0.000009159636*459.5^2+0.042199479452*459.5+9.577181287721</f>
        <v>27.033874260965998</v>
      </c>
      <c r="I18" s="3" t="s">
        <v>4</v>
      </c>
      <c r="M18" s="3" t="s">
        <v>26</v>
      </c>
    </row>
    <row r="19" spans="1:13" ht="15.75" customHeight="1">
      <c r="A19" s="2" t="s">
        <v>2</v>
      </c>
      <c r="B19" s="5">
        <v>127</v>
      </c>
      <c r="C19" s="3" t="s">
        <v>5</v>
      </c>
      <c r="G19" s="2" t="s">
        <v>2</v>
      </c>
      <c r="H19" s="5">
        <f>B19</f>
        <v>127</v>
      </c>
      <c r="I19" s="3" t="s">
        <v>5</v>
      </c>
      <c r="M19" s="10">
        <f>B23/H25</f>
        <v>0.5103474360685597</v>
      </c>
    </row>
    <row r="20" spans="1:11" ht="15.75" customHeight="1">
      <c r="A20" s="2" t="s">
        <v>11</v>
      </c>
      <c r="B20" s="6">
        <v>8.773854934598063</v>
      </c>
      <c r="C20" s="3" t="s">
        <v>6</v>
      </c>
      <c r="D20" s="6">
        <v>0.6106180296126622</v>
      </c>
      <c r="E20" s="3" t="s">
        <v>12</v>
      </c>
      <c r="G20" s="2" t="s">
        <v>11</v>
      </c>
      <c r="H20" s="6">
        <v>16.87091646565851</v>
      </c>
      <c r="I20" s="3" t="s">
        <v>6</v>
      </c>
      <c r="J20" s="6">
        <v>0.31136723279281464</v>
      </c>
      <c r="K20" s="3" t="s">
        <v>12</v>
      </c>
    </row>
    <row r="21" spans="1:13" ht="15.75" customHeight="1">
      <c r="A21" s="2" t="s">
        <v>13</v>
      </c>
      <c r="B21" s="6">
        <v>0</v>
      </c>
      <c r="C21" s="3" t="s">
        <v>6</v>
      </c>
      <c r="D21" s="6">
        <v>0</v>
      </c>
      <c r="E21" s="3" t="s">
        <v>14</v>
      </c>
      <c r="G21" s="2" t="s">
        <v>13</v>
      </c>
      <c r="H21" s="6">
        <v>1.2283770929768916</v>
      </c>
      <c r="I21" s="3" t="s">
        <v>6</v>
      </c>
      <c r="J21" s="6">
        <v>0.2951194050987672</v>
      </c>
      <c r="K21" s="3" t="s">
        <v>14</v>
      </c>
      <c r="M21" s="3"/>
    </row>
    <row r="22" spans="1:14" ht="15.75" customHeight="1">
      <c r="A22" s="2" t="s">
        <v>19</v>
      </c>
      <c r="B22" s="6">
        <v>8.560365867197179</v>
      </c>
      <c r="C22" s="3"/>
      <c r="D22" s="6"/>
      <c r="E22" s="3" t="s">
        <v>20</v>
      </c>
      <c r="G22" s="2"/>
      <c r="H22" s="6"/>
      <c r="I22" s="3"/>
      <c r="J22" s="6"/>
      <c r="K22" s="3"/>
      <c r="M22" s="3" t="s">
        <v>24</v>
      </c>
      <c r="N22" s="3" t="s">
        <v>24</v>
      </c>
    </row>
    <row r="23" spans="1:14" ht="15.75" customHeight="1">
      <c r="A23" s="2" t="s">
        <v>15</v>
      </c>
      <c r="B23" s="8">
        <f>(B20-$D$1)/(B18*0.001*B19)</f>
        <v>1.0028730088947293</v>
      </c>
      <c r="C23" s="3" t="s">
        <v>6</v>
      </c>
      <c r="D23" s="1">
        <f>(D20^2+$F$1^2)^0.5/(B18*0.001*B19)</f>
        <v>1.514881880365166</v>
      </c>
      <c r="E23" s="3" t="s">
        <v>7</v>
      </c>
      <c r="G23" s="2" t="s">
        <v>15</v>
      </c>
      <c r="H23" s="8">
        <f>(H20-$D$1)/(H18*0.001*H19)</f>
        <v>2.9679519688681935</v>
      </c>
      <c r="I23" s="3" t="s">
        <v>6</v>
      </c>
      <c r="J23" s="1">
        <f>(J20^2+$F$1^2)^0.5/(H18*0.001*H19)</f>
        <v>0.9079714081041999</v>
      </c>
      <c r="K23" s="3" t="s">
        <v>7</v>
      </c>
      <c r="M23" s="3" t="s">
        <v>25</v>
      </c>
      <c r="N23" s="3" t="s">
        <v>28</v>
      </c>
    </row>
    <row r="24" spans="1:14" ht="15.75" customHeight="1">
      <c r="A24" s="2" t="s">
        <v>16</v>
      </c>
      <c r="B24" s="8">
        <v>0</v>
      </c>
      <c r="C24" s="3" t="s">
        <v>6</v>
      </c>
      <c r="D24" s="1">
        <v>0</v>
      </c>
      <c r="E24" s="3" t="s">
        <v>7</v>
      </c>
      <c r="G24" s="2" t="s">
        <v>16</v>
      </c>
      <c r="H24" s="8">
        <f>(H21-$D$2)/(H18*0.001*H19)</f>
        <v>0.3537123764284532</v>
      </c>
      <c r="I24" s="3" t="s">
        <v>6</v>
      </c>
      <c r="J24" s="1">
        <f>(J21^2+$F$2^2)^0.5/(H18*0.001*H19)</f>
        <v>0.086770511116241</v>
      </c>
      <c r="K24" s="3" t="s">
        <v>7</v>
      </c>
      <c r="M24" s="10">
        <f>B25/H23</f>
        <v>0.317351102064952</v>
      </c>
      <c r="N24" s="10">
        <f>B25/H24</f>
        <v>2.662849509838069</v>
      </c>
    </row>
    <row r="25" spans="1:13" ht="15.75" customHeight="1">
      <c r="A25" s="2" t="s">
        <v>23</v>
      </c>
      <c r="B25" s="8">
        <f>(B22-$D$3)/(B18*0.001*B19)</f>
        <v>0.9418828281961652</v>
      </c>
      <c r="C25" s="3"/>
      <c r="E25" s="3" t="s">
        <v>7</v>
      </c>
      <c r="G25" s="2" t="s">
        <v>27</v>
      </c>
      <c r="H25" s="8">
        <f>H23-B23</f>
        <v>1.9650789599734642</v>
      </c>
      <c r="I25" s="3" t="s">
        <v>6</v>
      </c>
      <c r="J25" s="1">
        <f>(J23^2+D23^2)^0.5</f>
        <v>1.7661481221555073</v>
      </c>
      <c r="K25" s="3" t="s">
        <v>7</v>
      </c>
      <c r="M25" s="10">
        <f>B25/H25</f>
        <v>0.479310423337332</v>
      </c>
    </row>
    <row r="26" spans="1:11" ht="15.75" customHeight="1">
      <c r="A26" s="2"/>
      <c r="B26" s="7"/>
      <c r="C26" s="3"/>
      <c r="E26" s="3"/>
      <c r="G26" s="2"/>
      <c r="H26" s="7"/>
      <c r="I26" s="3"/>
      <c r="K26" s="3"/>
    </row>
    <row r="27" ht="15.75" customHeight="1">
      <c r="F27" s="3" t="s">
        <v>8</v>
      </c>
    </row>
    <row r="28" spans="2:13" ht="15.75" customHeight="1">
      <c r="B28" s="3" t="s">
        <v>21</v>
      </c>
      <c r="D28" s="3"/>
      <c r="H28" s="3" t="s">
        <v>22</v>
      </c>
      <c r="J28" s="3"/>
      <c r="M28" s="3" t="s">
        <v>24</v>
      </c>
    </row>
    <row r="29" spans="1:13" ht="15.75" customHeight="1">
      <c r="A29" s="2" t="s">
        <v>1</v>
      </c>
      <c r="B29" s="7">
        <v>24</v>
      </c>
      <c r="C29" s="3" t="s">
        <v>4</v>
      </c>
      <c r="G29" s="2" t="s">
        <v>1</v>
      </c>
      <c r="H29" s="7">
        <v>24</v>
      </c>
      <c r="I29" s="3" t="s">
        <v>4</v>
      </c>
      <c r="M29" s="3" t="s">
        <v>26</v>
      </c>
    </row>
    <row r="30" spans="1:13" ht="15.75" customHeight="1">
      <c r="A30" s="2" t="s">
        <v>2</v>
      </c>
      <c r="B30" s="5">
        <v>61</v>
      </c>
      <c r="C30" s="3" t="s">
        <v>5</v>
      </c>
      <c r="G30" s="2" t="s">
        <v>2</v>
      </c>
      <c r="H30" s="5">
        <f>B30</f>
        <v>61</v>
      </c>
      <c r="I30" s="3" t="s">
        <v>5</v>
      </c>
      <c r="M30" s="10"/>
    </row>
    <row r="31" spans="1:11" ht="15.75" customHeight="1">
      <c r="A31" s="2" t="s">
        <v>11</v>
      </c>
      <c r="B31" s="6">
        <v>15.28673047462447</v>
      </c>
      <c r="C31" s="3" t="s">
        <v>6</v>
      </c>
      <c r="D31" s="6">
        <v>0</v>
      </c>
      <c r="E31" s="3" t="s">
        <v>12</v>
      </c>
      <c r="G31" s="2" t="s">
        <v>11</v>
      </c>
      <c r="H31" s="6">
        <v>7.83602831553215</v>
      </c>
      <c r="I31" s="3" t="s">
        <v>6</v>
      </c>
      <c r="J31" s="6">
        <v>0.10281622507421836</v>
      </c>
      <c r="K31" s="3" t="s">
        <v>12</v>
      </c>
    </row>
    <row r="32" spans="1:13" ht="15.75" customHeight="1">
      <c r="A32" s="2" t="s">
        <v>13</v>
      </c>
      <c r="B32" s="6">
        <v>0</v>
      </c>
      <c r="C32" s="3" t="s">
        <v>6</v>
      </c>
      <c r="D32" s="6">
        <v>0</v>
      </c>
      <c r="E32" s="3" t="s">
        <v>14</v>
      </c>
      <c r="G32" s="2" t="s">
        <v>13</v>
      </c>
      <c r="H32" s="6">
        <v>0.0672634069854576</v>
      </c>
      <c r="I32" s="3" t="s">
        <v>6</v>
      </c>
      <c r="J32" s="6">
        <v>0.059425556859689144</v>
      </c>
      <c r="K32" s="3" t="s">
        <v>14</v>
      </c>
      <c r="M32" s="3"/>
    </row>
    <row r="33" spans="1:14" ht="15.75" customHeight="1">
      <c r="A33" s="2" t="s">
        <v>19</v>
      </c>
      <c r="B33" s="6">
        <v>6.1202615779493845</v>
      </c>
      <c r="C33" s="3"/>
      <c r="D33" s="6"/>
      <c r="E33" s="3" t="s">
        <v>20</v>
      </c>
      <c r="G33" s="2"/>
      <c r="H33" s="6"/>
      <c r="I33" s="3"/>
      <c r="J33" s="6"/>
      <c r="K33" s="3"/>
      <c r="M33" s="3" t="s">
        <v>24</v>
      </c>
      <c r="N33" s="3" t="s">
        <v>24</v>
      </c>
    </row>
    <row r="34" spans="1:14" ht="15.75" customHeight="1">
      <c r="A34" s="2" t="s">
        <v>15</v>
      </c>
      <c r="B34" s="8">
        <f>(B31-$D$1)/(B29*0.001*B30)</f>
        <v>5.8782032322507165</v>
      </c>
      <c r="C34" s="3" t="s">
        <v>6</v>
      </c>
      <c r="D34" s="1">
        <f>(D31^2+$F$1^2)^0.5/(B29*0.001*B30)</f>
        <v>2.118682415875653</v>
      </c>
      <c r="E34" s="3" t="s">
        <v>7</v>
      </c>
      <c r="G34" s="2" t="s">
        <v>15</v>
      </c>
      <c r="H34" s="8">
        <f>(H31-$D$1)/(H29*0.001*H30)</f>
        <v>0.7889258011767277</v>
      </c>
      <c r="I34" s="3" t="s">
        <v>6</v>
      </c>
      <c r="J34" s="1">
        <f>(J31^2+$F$1^2)^0.5/(H29*0.001*H30)</f>
        <v>2.1198460757225583</v>
      </c>
      <c r="K34" s="3" t="s">
        <v>7</v>
      </c>
      <c r="M34" s="3" t="s">
        <v>25</v>
      </c>
      <c r="N34" s="3" t="s">
        <v>28</v>
      </c>
    </row>
    <row r="35" spans="1:14" ht="15.75" customHeight="1">
      <c r="A35" s="2" t="s">
        <v>16</v>
      </c>
      <c r="B35" s="8">
        <v>0</v>
      </c>
      <c r="C35" s="3" t="s">
        <v>6</v>
      </c>
      <c r="D35" s="1">
        <v>0</v>
      </c>
      <c r="E35" s="3" t="s">
        <v>7</v>
      </c>
      <c r="G35" s="2" t="s">
        <v>16</v>
      </c>
      <c r="H35" s="8">
        <f>(H32-$D$2)/(H29*0.001*H30)</f>
        <v>0.036398725710846506</v>
      </c>
      <c r="I35" s="3" t="s">
        <v>6</v>
      </c>
      <c r="J35" s="1">
        <f>(J32^2+$F$2^2)^0.5/(H29*0.001*H30)</f>
        <v>0.04918947007577063</v>
      </c>
      <c r="K35" s="3" t="s">
        <v>7</v>
      </c>
      <c r="M35" s="10">
        <f>B36/H34</f>
        <v>0</v>
      </c>
      <c r="N35" s="10">
        <f>B36/H35</f>
        <v>0</v>
      </c>
    </row>
    <row r="36" spans="1:13" ht="15.75" customHeight="1">
      <c r="A36" s="2" t="s">
        <v>23</v>
      </c>
      <c r="B36" s="8">
        <v>0</v>
      </c>
      <c r="C36" s="3"/>
      <c r="E36" s="3" t="s">
        <v>7</v>
      </c>
      <c r="G36" s="2" t="s">
        <v>27</v>
      </c>
      <c r="H36" s="8">
        <f>H34-B34</f>
        <v>-5.089277431073989</v>
      </c>
      <c r="I36" s="3" t="s">
        <v>6</v>
      </c>
      <c r="J36" s="1">
        <f>(J34^2+D34^2)^0.5</f>
        <v>2.9970923516129804</v>
      </c>
      <c r="K36" s="3" t="s">
        <v>7</v>
      </c>
      <c r="M36" s="10">
        <f>B36/H36</f>
        <v>0</v>
      </c>
    </row>
    <row r="37" spans="1:5" ht="15.75" customHeight="1">
      <c r="A37" s="2"/>
      <c r="B37" s="6"/>
      <c r="C37" s="3"/>
      <c r="D37" s="6"/>
      <c r="E37" s="3"/>
    </row>
    <row r="38" spans="1:5" ht="15.75" customHeight="1">
      <c r="A38" s="2"/>
      <c r="B38" s="7"/>
      <c r="C38" s="3"/>
      <c r="E38" s="3"/>
    </row>
    <row r="40" ht="15.75" customHeight="1">
      <c r="B40" s="3"/>
    </row>
    <row r="41" spans="1:3" ht="15.75" customHeight="1">
      <c r="A41" s="2"/>
      <c r="B41" s="4"/>
      <c r="C41" s="3"/>
    </row>
    <row r="42" spans="1:3" ht="15.75" customHeight="1">
      <c r="A42" s="2"/>
      <c r="B42" s="5"/>
      <c r="C42" s="3"/>
    </row>
    <row r="43" spans="1:5" ht="15.75" customHeight="1">
      <c r="A43" s="2"/>
      <c r="B43" s="6"/>
      <c r="C43" s="3"/>
      <c r="D43" s="6"/>
      <c r="E43" s="3"/>
    </row>
    <row r="44" spans="1:5" ht="15.75" customHeight="1">
      <c r="A44" s="2"/>
      <c r="B44" s="6"/>
      <c r="C44" s="3"/>
      <c r="D44" s="6"/>
      <c r="E44" s="3"/>
    </row>
    <row r="45" spans="1:5" ht="15.75" customHeight="1">
      <c r="A45" s="2"/>
      <c r="B45" s="7"/>
      <c r="C45" s="3"/>
      <c r="E45" s="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125" zoomScaleNormal="125" workbookViewId="0" topLeftCell="A1">
      <selection activeCell="M8" sqref="M8"/>
    </sheetView>
  </sheetViews>
  <sheetFormatPr defaultColWidth="9.7109375" defaultRowHeight="15.75" customHeight="1"/>
  <cols>
    <col min="1" max="16384" width="9.7109375" style="1" customWidth="1"/>
  </cols>
  <sheetData>
    <row r="1" spans="3:7" ht="15.75" customHeight="1">
      <c r="C1" s="2" t="s">
        <v>9</v>
      </c>
      <c r="D1" s="1">
        <v>6.681040942609421</v>
      </c>
      <c r="E1" s="3" t="s">
        <v>6</v>
      </c>
      <c r="F1" s="1">
        <v>3.101751056841956</v>
      </c>
      <c r="G1" s="3" t="s">
        <v>3</v>
      </c>
    </row>
    <row r="2" spans="3:7" ht="15.75" customHeight="1">
      <c r="C2" s="2" t="s">
        <v>10</v>
      </c>
      <c r="D2" s="1">
        <v>0.01397567254477831</v>
      </c>
      <c r="E2" s="3" t="s">
        <v>6</v>
      </c>
      <c r="F2" s="1">
        <v>0.04067592278665699</v>
      </c>
      <c r="G2" s="3" t="s">
        <v>3</v>
      </c>
    </row>
    <row r="3" spans="3:7" ht="15.75" customHeight="1">
      <c r="C3" s="2" t="s">
        <v>18</v>
      </c>
      <c r="D3" s="1">
        <v>6.59482731527701</v>
      </c>
      <c r="E3" s="3" t="s">
        <v>6</v>
      </c>
      <c r="F3" s="1">
        <v>0.7558148597880092</v>
      </c>
      <c r="G3" s="3" t="s">
        <v>3</v>
      </c>
    </row>
    <row r="5" ht="15.75" customHeight="1">
      <c r="F5" s="3" t="s">
        <v>0</v>
      </c>
    </row>
    <row r="6" spans="2:13" ht="15.75" customHeight="1">
      <c r="B6" s="3" t="s">
        <v>21</v>
      </c>
      <c r="D6" s="3"/>
      <c r="H6" s="3" t="s">
        <v>22</v>
      </c>
      <c r="J6" s="3"/>
      <c r="M6" s="3" t="s">
        <v>24</v>
      </c>
    </row>
    <row r="7" spans="1:13" ht="15.75" customHeight="1">
      <c r="A7" s="2" t="s">
        <v>1</v>
      </c>
      <c r="B7" s="7">
        <f>-0.000009159636*302^2+0.042199479452*302+9.577181287721</f>
        <v>21.486028640481003</v>
      </c>
      <c r="C7" s="3" t="s">
        <v>4</v>
      </c>
      <c r="G7" s="2" t="s">
        <v>1</v>
      </c>
      <c r="H7" s="7">
        <f>-0.000009159636*276^2+0.042199479452*276+9.577181287721</f>
        <v>20.526493184537</v>
      </c>
      <c r="I7" s="3" t="s">
        <v>4</v>
      </c>
      <c r="M7" s="3" t="s">
        <v>26</v>
      </c>
    </row>
    <row r="8" spans="1:13" ht="15.75" customHeight="1">
      <c r="A8" s="2" t="s">
        <v>2</v>
      </c>
      <c r="B8" s="5">
        <v>171</v>
      </c>
      <c r="C8" s="3" t="s">
        <v>5</v>
      </c>
      <c r="G8" s="2" t="s">
        <v>2</v>
      </c>
      <c r="H8" s="5">
        <f>B8</f>
        <v>171</v>
      </c>
      <c r="I8" s="3" t="s">
        <v>5</v>
      </c>
      <c r="M8" s="10">
        <f>B12/H14</f>
        <v>0.04351961333107158</v>
      </c>
    </row>
    <row r="9" spans="1:11" ht="15.75" customHeight="1">
      <c r="A9" s="2" t="s">
        <v>11</v>
      </c>
      <c r="B9" s="6">
        <v>8.40787566292305</v>
      </c>
      <c r="C9" s="3" t="s">
        <v>6</v>
      </c>
      <c r="D9" s="6">
        <v>0.05615161898402127</v>
      </c>
      <c r="E9" s="3" t="s">
        <v>12</v>
      </c>
      <c r="G9" s="2" t="s">
        <v>11</v>
      </c>
      <c r="H9" s="6">
        <v>46.23818868643889</v>
      </c>
      <c r="I9" s="3" t="s">
        <v>6</v>
      </c>
      <c r="J9" s="6">
        <v>1.7796908250416164</v>
      </c>
      <c r="K9" s="3" t="s">
        <v>12</v>
      </c>
    </row>
    <row r="10" spans="1:13" ht="15.75" customHeight="1">
      <c r="A10" s="2" t="s">
        <v>13</v>
      </c>
      <c r="B10" s="6">
        <v>0.041174384833377535</v>
      </c>
      <c r="C10" s="3" t="s">
        <v>6</v>
      </c>
      <c r="D10" s="6">
        <v>0.05822937345373158</v>
      </c>
      <c r="E10" s="3" t="s">
        <v>14</v>
      </c>
      <c r="G10" s="2" t="s">
        <v>13</v>
      </c>
      <c r="H10" s="6">
        <v>4.318576572245657</v>
      </c>
      <c r="I10" s="3" t="s">
        <v>6</v>
      </c>
      <c r="J10" s="6">
        <v>0.25870563719668005</v>
      </c>
      <c r="K10" s="3" t="s">
        <v>14</v>
      </c>
      <c r="M10" s="3"/>
    </row>
    <row r="11" spans="1:14" ht="15.75" customHeight="1">
      <c r="A11" s="2" t="s">
        <v>19</v>
      </c>
      <c r="B11" s="6">
        <v>19.500833459152453</v>
      </c>
      <c r="C11" s="3"/>
      <c r="D11" s="6"/>
      <c r="E11" s="3" t="s">
        <v>20</v>
      </c>
      <c r="G11" s="2"/>
      <c r="H11" s="6"/>
      <c r="I11" s="3"/>
      <c r="J11" s="6"/>
      <c r="K11" s="3"/>
      <c r="M11" s="3" t="s">
        <v>24</v>
      </c>
      <c r="N11" s="3" t="s">
        <v>24</v>
      </c>
    </row>
    <row r="12" spans="1:14" ht="15.75" customHeight="1">
      <c r="A12" s="2" t="s">
        <v>15</v>
      </c>
      <c r="B12" s="8">
        <f>(B9-$D$1)/(B7*0.001*B8)</f>
        <v>0.4700007072399946</v>
      </c>
      <c r="C12" s="3" t="s">
        <v>6</v>
      </c>
      <c r="D12" s="1">
        <f>(D9^2+$F$1^2)^0.5/(B7*0.001*B8)</f>
        <v>0.844356461664197</v>
      </c>
      <c r="E12" s="3" t="s">
        <v>7</v>
      </c>
      <c r="G12" s="2" t="s">
        <v>15</v>
      </c>
      <c r="H12" s="8">
        <f>(H9-$D$1)/(H7*0.001*H8)</f>
        <v>11.269745265274235</v>
      </c>
      <c r="I12" s="3" t="s">
        <v>6</v>
      </c>
      <c r="J12" s="1">
        <f>(J9^2+$F$1^2)^0.5/(H7*0.001*H8)</f>
        <v>1.0188098726749184</v>
      </c>
      <c r="K12" s="3" t="s">
        <v>7</v>
      </c>
      <c r="M12" s="3" t="s">
        <v>25</v>
      </c>
      <c r="N12" s="3" t="s">
        <v>28</v>
      </c>
    </row>
    <row r="13" spans="1:14" ht="15.75" customHeight="1">
      <c r="A13" s="2" t="s">
        <v>16</v>
      </c>
      <c r="B13" s="8">
        <f>(B10-$D$2)/(B7*0.001*B8)</f>
        <v>0.007402801125829246</v>
      </c>
      <c r="C13" s="3" t="s">
        <v>6</v>
      </c>
      <c r="D13" s="1">
        <f>(D10^2+$F$2^2)^0.5/(B7*0.001*B8)</f>
        <v>0.019332433699115737</v>
      </c>
      <c r="E13" s="3" t="s">
        <v>7</v>
      </c>
      <c r="G13" s="2" t="s">
        <v>16</v>
      </c>
      <c r="H13" s="8">
        <f>(H10-$D$2)/(H7*0.001*H8)</f>
        <v>1.226371424008106</v>
      </c>
      <c r="I13" s="3" t="s">
        <v>6</v>
      </c>
      <c r="J13" s="1">
        <f>(J10^2+$F$2^2)^0.5/(H7*0.001*H8)</f>
        <v>0.07461013133909832</v>
      </c>
      <c r="K13" s="3" t="s">
        <v>7</v>
      </c>
      <c r="M13" s="10">
        <f>B14/H12</f>
        <v>0.31169189345251497</v>
      </c>
      <c r="N13" s="10">
        <f>B14/H13</f>
        <v>2.8642939420265097</v>
      </c>
    </row>
    <row r="14" spans="1:14" ht="15.75" customHeight="1">
      <c r="A14" s="2" t="s">
        <v>23</v>
      </c>
      <c r="B14" s="8">
        <f>(B11-$D$3)/(B7*0.001*B8)</f>
        <v>3.512688240460842</v>
      </c>
      <c r="C14" s="3"/>
      <c r="E14" s="3" t="s">
        <v>7</v>
      </c>
      <c r="G14" s="2" t="s">
        <v>27</v>
      </c>
      <c r="H14" s="8">
        <f>H12-B12</f>
        <v>10.79974455803424</v>
      </c>
      <c r="I14" s="3" t="s">
        <v>6</v>
      </c>
      <c r="J14" s="1">
        <f>(J12^2+D12^2)^0.5</f>
        <v>1.3232200841182717</v>
      </c>
      <c r="K14" s="3" t="s">
        <v>7</v>
      </c>
      <c r="M14" s="10">
        <f>B14/H14</f>
        <v>0.32525660413399804</v>
      </c>
      <c r="N14" s="10"/>
    </row>
    <row r="15" spans="1:11" ht="15.75" customHeight="1">
      <c r="A15" s="2"/>
      <c r="B15" s="7"/>
      <c r="C15" s="3"/>
      <c r="E15" s="3"/>
      <c r="G15" s="2"/>
      <c r="H15" s="7"/>
      <c r="I15" s="3"/>
      <c r="K15" s="3"/>
    </row>
    <row r="16" ht="15.75" customHeight="1">
      <c r="F16" s="3" t="s">
        <v>17</v>
      </c>
    </row>
    <row r="17" spans="2:13" ht="15.75" customHeight="1">
      <c r="B17" s="3" t="s">
        <v>21</v>
      </c>
      <c r="D17" s="3"/>
      <c r="H17" s="3" t="s">
        <v>22</v>
      </c>
      <c r="J17" s="3"/>
      <c r="M17" s="3" t="s">
        <v>24</v>
      </c>
    </row>
    <row r="18" spans="1:13" ht="15.75" customHeight="1">
      <c r="A18" s="2" t="s">
        <v>1</v>
      </c>
      <c r="B18" s="7">
        <f>-0.000009159636*182.2^2+0.042199479452*182.2+9.577181287721</f>
        <v>16.961855473125162</v>
      </c>
      <c r="C18" s="3" t="s">
        <v>4</v>
      </c>
      <c r="G18" s="2" t="s">
        <v>1</v>
      </c>
      <c r="H18" s="7">
        <f>-0.000009159636*209.3^2+0.042199479452*209.3+9.577181287721</f>
        <v>18.008280834186962</v>
      </c>
      <c r="I18" s="3" t="s">
        <v>4</v>
      </c>
      <c r="M18" s="3" t="s">
        <v>26</v>
      </c>
    </row>
    <row r="19" spans="1:13" ht="15.75" customHeight="1">
      <c r="A19" s="2" t="s">
        <v>2</v>
      </c>
      <c r="B19" s="5">
        <v>157</v>
      </c>
      <c r="C19" s="3" t="s">
        <v>5</v>
      </c>
      <c r="G19" s="2" t="s">
        <v>2</v>
      </c>
      <c r="H19" s="5">
        <f>B19</f>
        <v>157</v>
      </c>
      <c r="I19" s="3" t="s">
        <v>5</v>
      </c>
      <c r="M19" s="10">
        <f>B23/H25</f>
        <v>0.020987653843613178</v>
      </c>
    </row>
    <row r="20" spans="1:11" ht="15.75" customHeight="1">
      <c r="A20" s="2" t="s">
        <v>11</v>
      </c>
      <c r="B20" s="6">
        <v>6.943939333967996</v>
      </c>
      <c r="C20" s="3" t="s">
        <v>6</v>
      </c>
      <c r="D20" s="6">
        <v>1.225884321369352</v>
      </c>
      <c r="E20" s="3" t="s">
        <v>12</v>
      </c>
      <c r="G20" s="2" t="s">
        <v>11</v>
      </c>
      <c r="H20" s="6">
        <v>20.25927913597391</v>
      </c>
      <c r="I20" s="3" t="s">
        <v>6</v>
      </c>
      <c r="J20" s="6">
        <v>1.1608120529358676</v>
      </c>
      <c r="K20" s="3" t="s">
        <v>12</v>
      </c>
    </row>
    <row r="21" spans="1:13" ht="15.75" customHeight="1">
      <c r="A21" s="2" t="s">
        <v>13</v>
      </c>
      <c r="B21" s="6">
        <v>0</v>
      </c>
      <c r="C21" s="3" t="s">
        <v>6</v>
      </c>
      <c r="D21" s="6">
        <v>0</v>
      </c>
      <c r="E21" s="3" t="s">
        <v>14</v>
      </c>
      <c r="G21" s="2" t="s">
        <v>13</v>
      </c>
      <c r="H21" s="6">
        <v>2.5760376463034147</v>
      </c>
      <c r="I21" s="3" t="s">
        <v>6</v>
      </c>
      <c r="J21" s="6">
        <v>0.3163029286368185</v>
      </c>
      <c r="K21" s="3" t="s">
        <v>14</v>
      </c>
      <c r="M21" s="3"/>
    </row>
    <row r="22" spans="1:14" ht="15.75" customHeight="1">
      <c r="A22" s="2" t="s">
        <v>19</v>
      </c>
      <c r="B22" s="6">
        <v>13.640582993991766</v>
      </c>
      <c r="C22" s="3"/>
      <c r="D22" s="6"/>
      <c r="E22" s="3" t="s">
        <v>20</v>
      </c>
      <c r="G22" s="2"/>
      <c r="H22" s="6"/>
      <c r="I22" s="3"/>
      <c r="J22" s="6"/>
      <c r="K22" s="3"/>
      <c r="M22" s="3" t="s">
        <v>24</v>
      </c>
      <c r="N22" s="3" t="s">
        <v>24</v>
      </c>
    </row>
    <row r="23" spans="1:14" ht="15.75" customHeight="1">
      <c r="A23" s="2" t="s">
        <v>15</v>
      </c>
      <c r="B23" s="8">
        <f>(B20-$D$1)/(B18*0.001*B19)</f>
        <v>0.09872222113453605</v>
      </c>
      <c r="C23" s="3" t="s">
        <v>6</v>
      </c>
      <c r="D23" s="1">
        <f>(D20^2+$F$1^2)^0.5/(B18*0.001*B19)</f>
        <v>1.252421994132825</v>
      </c>
      <c r="E23" s="3" t="s">
        <v>7</v>
      </c>
      <c r="G23" s="2" t="s">
        <v>15</v>
      </c>
      <c r="H23" s="8">
        <f>(H20-$D$1)/(H18*0.001*H19)</f>
        <v>4.8025458057120245</v>
      </c>
      <c r="I23" s="3" t="s">
        <v>6</v>
      </c>
      <c r="J23" s="1">
        <f>(J20^2+$F$1^2)^0.5/(H18*0.001*H19)</f>
        <v>1.17138222338686</v>
      </c>
      <c r="K23" s="3" t="s">
        <v>7</v>
      </c>
      <c r="M23" s="3" t="s">
        <v>25</v>
      </c>
      <c r="N23" s="3" t="s">
        <v>28</v>
      </c>
    </row>
    <row r="24" spans="1:14" ht="15.75" customHeight="1">
      <c r="A24" s="2" t="s">
        <v>16</v>
      </c>
      <c r="B24" s="8">
        <v>0</v>
      </c>
      <c r="C24" s="3" t="s">
        <v>6</v>
      </c>
      <c r="D24" s="1">
        <v>0</v>
      </c>
      <c r="E24" s="3" t="s">
        <v>7</v>
      </c>
      <c r="G24" s="2" t="s">
        <v>16</v>
      </c>
      <c r="H24" s="8">
        <f>(H21-$D$2)/(H18*0.001*H19)</f>
        <v>0.906186782911337</v>
      </c>
      <c r="I24" s="3" t="s">
        <v>6</v>
      </c>
      <c r="J24" s="1">
        <f>(J21^2+$F$2^2)^0.5/(H18*0.001*H19)</f>
        <v>0.11279581751418158</v>
      </c>
      <c r="K24" s="3" t="s">
        <v>7</v>
      </c>
      <c r="M24" s="10">
        <f>B25/H23</f>
        <v>0.5509130407834181</v>
      </c>
      <c r="N24" s="10">
        <f>B25/H24</f>
        <v>2.919690689844602</v>
      </c>
    </row>
    <row r="25" spans="1:13" ht="15.75" customHeight="1">
      <c r="A25" s="2" t="s">
        <v>23</v>
      </c>
      <c r="B25" s="8">
        <f>(B22-$D$3)/(B18*0.001*B19)</f>
        <v>2.645785113326462</v>
      </c>
      <c r="C25" s="3"/>
      <c r="E25" s="3" t="s">
        <v>7</v>
      </c>
      <c r="G25" s="2" t="s">
        <v>27</v>
      </c>
      <c r="H25" s="8">
        <f>H23-B23</f>
        <v>4.7038235845774885</v>
      </c>
      <c r="I25" s="3" t="s">
        <v>6</v>
      </c>
      <c r="J25" s="1">
        <f>(J23^2+D23^2)^0.5</f>
        <v>1.7148461052392967</v>
      </c>
      <c r="K25" s="3" t="s">
        <v>7</v>
      </c>
      <c r="M25" s="10">
        <f>B25/H25</f>
        <v>0.5624754129813128</v>
      </c>
    </row>
    <row r="26" spans="1:11" ht="15.75" customHeight="1">
      <c r="A26" s="2"/>
      <c r="B26" s="7"/>
      <c r="C26" s="3"/>
      <c r="E26" s="3"/>
      <c r="G26" s="2"/>
      <c r="H26" s="7"/>
      <c r="I26" s="3"/>
      <c r="K26" s="3"/>
    </row>
    <row r="27" ht="15.75" customHeight="1">
      <c r="F27" s="3" t="s">
        <v>8</v>
      </c>
    </row>
    <row r="28" spans="2:13" ht="15.75" customHeight="1">
      <c r="B28" s="3" t="s">
        <v>21</v>
      </c>
      <c r="D28" s="3"/>
      <c r="H28" s="3" t="s">
        <v>22</v>
      </c>
      <c r="J28" s="3"/>
      <c r="M28" s="3" t="s">
        <v>24</v>
      </c>
    </row>
    <row r="29" spans="1:13" ht="15.75" customHeight="1">
      <c r="A29" s="2" t="s">
        <v>1</v>
      </c>
      <c r="B29" s="7">
        <v>24</v>
      </c>
      <c r="C29" s="3" t="s">
        <v>4</v>
      </c>
      <c r="G29" s="2" t="s">
        <v>1</v>
      </c>
      <c r="H29" s="7">
        <v>24</v>
      </c>
      <c r="I29" s="3" t="s">
        <v>4</v>
      </c>
      <c r="M29" s="3" t="s">
        <v>26</v>
      </c>
    </row>
    <row r="30" spans="1:13" ht="15.75" customHeight="1">
      <c r="A30" s="2" t="s">
        <v>2</v>
      </c>
      <c r="B30" s="5">
        <v>97</v>
      </c>
      <c r="C30" s="3" t="s">
        <v>5</v>
      </c>
      <c r="G30" s="2" t="s">
        <v>2</v>
      </c>
      <c r="H30" s="5">
        <f>B30</f>
        <v>97</v>
      </c>
      <c r="I30" s="3" t="s">
        <v>5</v>
      </c>
      <c r="M30" s="10">
        <f>B34/H36</f>
        <v>0.350083927607534</v>
      </c>
    </row>
    <row r="31" spans="1:11" ht="15.75" customHeight="1">
      <c r="A31" s="2" t="s">
        <v>11</v>
      </c>
      <c r="B31" s="6">
        <v>10.22220864492331</v>
      </c>
      <c r="C31" s="3" t="s">
        <v>6</v>
      </c>
      <c r="D31" s="6">
        <v>1.0457909507503842</v>
      </c>
      <c r="E31" s="3" t="s">
        <v>12</v>
      </c>
      <c r="G31" s="2" t="s">
        <v>11</v>
      </c>
      <c r="H31" s="6">
        <v>20.337405096568926</v>
      </c>
      <c r="I31" s="3" t="s">
        <v>6</v>
      </c>
      <c r="J31" s="6">
        <v>1.5154950340941338</v>
      </c>
      <c r="K31" s="3" t="s">
        <v>12</v>
      </c>
    </row>
    <row r="32" spans="1:13" ht="15.75" customHeight="1">
      <c r="A32" s="2" t="s">
        <v>13</v>
      </c>
      <c r="B32" s="6">
        <v>0</v>
      </c>
      <c r="C32" s="3" t="s">
        <v>6</v>
      </c>
      <c r="D32" s="6">
        <v>0</v>
      </c>
      <c r="E32" s="3" t="s">
        <v>14</v>
      </c>
      <c r="G32" s="2" t="s">
        <v>13</v>
      </c>
      <c r="H32" s="6">
        <v>2.0647515683482975</v>
      </c>
      <c r="I32" s="3" t="s">
        <v>6</v>
      </c>
      <c r="J32" s="6">
        <v>0.058133891039996194</v>
      </c>
      <c r="K32" s="3" t="s">
        <v>14</v>
      </c>
      <c r="M32" s="3"/>
    </row>
    <row r="33" spans="1:14" ht="15.75" customHeight="1">
      <c r="A33" s="2" t="s">
        <v>19</v>
      </c>
      <c r="B33" s="6">
        <v>9.340399205563276</v>
      </c>
      <c r="C33" s="3"/>
      <c r="D33" s="6"/>
      <c r="E33" s="3" t="s">
        <v>20</v>
      </c>
      <c r="G33" s="2"/>
      <c r="H33" s="6"/>
      <c r="I33" s="3"/>
      <c r="J33" s="6"/>
      <c r="K33" s="3"/>
      <c r="M33" s="3" t="s">
        <v>24</v>
      </c>
      <c r="N33" s="3" t="s">
        <v>24</v>
      </c>
    </row>
    <row r="34" spans="1:14" ht="15.75" customHeight="1">
      <c r="A34" s="2" t="s">
        <v>15</v>
      </c>
      <c r="B34" s="8">
        <f>(B31-$D$1)/(B29*0.001*B30)</f>
        <v>1.5211201470420483</v>
      </c>
      <c r="C34" s="3" t="s">
        <v>6</v>
      </c>
      <c r="D34" s="1">
        <f>(D31^2+$F$1^2)^0.5/(B29*0.001*B30)</f>
        <v>1.4060596826449647</v>
      </c>
      <c r="E34" s="3" t="s">
        <v>7</v>
      </c>
      <c r="G34" s="2" t="s">
        <v>15</v>
      </c>
      <c r="H34" s="8">
        <f>(H31-$D$1)/(H29*0.001*H30)</f>
        <v>5.866135804965423</v>
      </c>
      <c r="I34" s="3" t="s">
        <v>6</v>
      </c>
      <c r="J34" s="1">
        <f>(J31^2+$F$1^2)^0.5/(H29*0.001*H30)</f>
        <v>1.4828975571814198</v>
      </c>
      <c r="K34" s="3" t="s">
        <v>7</v>
      </c>
      <c r="M34" s="3" t="s">
        <v>25</v>
      </c>
      <c r="N34" s="3" t="s">
        <v>28</v>
      </c>
    </row>
    <row r="35" spans="1:14" ht="15.75" customHeight="1">
      <c r="A35" s="2" t="s">
        <v>16</v>
      </c>
      <c r="B35" s="8">
        <v>0</v>
      </c>
      <c r="C35" s="3" t="s">
        <v>6</v>
      </c>
      <c r="D35" s="1">
        <v>0</v>
      </c>
      <c r="E35" s="3" t="s">
        <v>7</v>
      </c>
      <c r="G35" s="2" t="s">
        <v>16</v>
      </c>
      <c r="H35" s="8">
        <f>(H32-$D$2)/(H29*0.001*H30)</f>
        <v>0.8809174810152575</v>
      </c>
      <c r="I35" s="3" t="s">
        <v>6</v>
      </c>
      <c r="J35" s="1">
        <f>(J32^2+$F$2^2)^0.5/(H29*0.001*H30)</f>
        <v>0.0304773413844507</v>
      </c>
      <c r="K35" s="3" t="s">
        <v>7</v>
      </c>
      <c r="M35" s="10">
        <f>B36/H34</f>
        <v>0.20104706196562716</v>
      </c>
      <c r="N35" s="10">
        <f>B36/H35</f>
        <v>1.3387966456522629</v>
      </c>
    </row>
    <row r="36" spans="1:13" ht="15.75" customHeight="1">
      <c r="A36" s="2" t="s">
        <v>23</v>
      </c>
      <c r="B36" s="8">
        <f>(B33-$D$3)/(B29*0.001*B30)</f>
        <v>1.1793693686796676</v>
      </c>
      <c r="C36" s="3"/>
      <c r="E36" s="3" t="s">
        <v>7</v>
      </c>
      <c r="G36" s="2" t="s">
        <v>27</v>
      </c>
      <c r="H36" s="8">
        <f>H34-B34</f>
        <v>4.3450156579233745</v>
      </c>
      <c r="I36" s="3" t="s">
        <v>6</v>
      </c>
      <c r="J36" s="1">
        <f>(J34^2+D34^2)^0.5</f>
        <v>2.0435236715669043</v>
      </c>
      <c r="K36" s="3" t="s">
        <v>7</v>
      </c>
      <c r="M36" s="10">
        <f>B36/H36</f>
        <v>0.2714304070525092</v>
      </c>
    </row>
    <row r="37" spans="1:5" ht="15.75" customHeight="1">
      <c r="A37" s="2"/>
      <c r="B37" s="6"/>
      <c r="C37" s="3"/>
      <c r="D37" s="6"/>
      <c r="E37" s="3"/>
    </row>
    <row r="38" spans="1:5" ht="15.75" customHeight="1">
      <c r="A38" s="2"/>
      <c r="B38" s="7"/>
      <c r="C38" s="3"/>
      <c r="E38" s="3"/>
    </row>
    <row r="40" ht="15.75" customHeight="1">
      <c r="B40" s="3"/>
    </row>
    <row r="41" spans="1:3" ht="15.75" customHeight="1">
      <c r="A41" s="2"/>
      <c r="B41" s="7"/>
      <c r="C41" s="3"/>
    </row>
    <row r="42" spans="1:3" ht="15.75" customHeight="1">
      <c r="A42" s="2"/>
      <c r="B42" s="5"/>
      <c r="C42" s="3"/>
    </row>
    <row r="43" spans="1:5" ht="15.75" customHeight="1">
      <c r="A43" s="2"/>
      <c r="B43" s="6"/>
      <c r="C43" s="3"/>
      <c r="D43" s="6"/>
      <c r="E43" s="3"/>
    </row>
    <row r="44" spans="1:5" ht="15.75" customHeight="1">
      <c r="A44" s="2"/>
      <c r="B44" s="6"/>
      <c r="C44" s="3"/>
      <c r="D44" s="6"/>
      <c r="E44" s="3"/>
    </row>
    <row r="45" spans="1:5" ht="15.75" customHeight="1">
      <c r="A45" s="2"/>
      <c r="B45" s="7"/>
      <c r="C45" s="3"/>
      <c r="E45" s="3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25" zoomScaleNormal="125" workbookViewId="0" topLeftCell="A1">
      <selection activeCell="M19" sqref="M19"/>
    </sheetView>
  </sheetViews>
  <sheetFormatPr defaultColWidth="9.7109375" defaultRowHeight="15.75" customHeight="1"/>
  <cols>
    <col min="1" max="16384" width="9.7109375" style="1" customWidth="1"/>
  </cols>
  <sheetData>
    <row r="1" spans="3:7" ht="15.75" customHeight="1">
      <c r="C1" s="2" t="s">
        <v>9</v>
      </c>
      <c r="D1" s="1">
        <v>6.681040942609421</v>
      </c>
      <c r="E1" s="3" t="s">
        <v>6</v>
      </c>
      <c r="F1" s="1">
        <v>3.101751056841956</v>
      </c>
      <c r="G1" s="3" t="s">
        <v>3</v>
      </c>
    </row>
    <row r="2" spans="3:7" ht="15.75" customHeight="1">
      <c r="C2" s="2" t="s">
        <v>10</v>
      </c>
      <c r="D2" s="1">
        <v>0.01397567254477831</v>
      </c>
      <c r="E2" s="3" t="s">
        <v>6</v>
      </c>
      <c r="F2" s="1">
        <v>0.04067592278665699</v>
      </c>
      <c r="G2" s="3" t="s">
        <v>3</v>
      </c>
    </row>
    <row r="3" spans="3:7" ht="15.75" customHeight="1">
      <c r="C3" s="2" t="s">
        <v>18</v>
      </c>
      <c r="D3" s="1">
        <v>6.59482731527701</v>
      </c>
      <c r="E3" s="3" t="s">
        <v>6</v>
      </c>
      <c r="F3" s="1">
        <v>0.7558148597880092</v>
      </c>
      <c r="G3" s="3" t="s">
        <v>3</v>
      </c>
    </row>
    <row r="5" ht="15.75" customHeight="1">
      <c r="F5" s="3" t="s">
        <v>0</v>
      </c>
    </row>
    <row r="6" spans="2:13" ht="15.75" customHeight="1">
      <c r="B6" s="3" t="s">
        <v>21</v>
      </c>
      <c r="D6" s="3"/>
      <c r="H6" s="3" t="s">
        <v>22</v>
      </c>
      <c r="J6" s="3"/>
      <c r="M6" s="3" t="s">
        <v>24</v>
      </c>
    </row>
    <row r="7" spans="1:13" ht="15.75" customHeight="1">
      <c r="A7" s="2" t="s">
        <v>1</v>
      </c>
      <c r="B7" s="7">
        <f>-0.000009159636*294^2+0.042199479452*294+9.577181287721</f>
        <v>21.192105949313</v>
      </c>
      <c r="C7" s="3" t="s">
        <v>4</v>
      </c>
      <c r="G7" s="2" t="s">
        <v>1</v>
      </c>
      <c r="H7" s="7">
        <f>-0.000009159636*276^2+0.042199479452*276+9.577181287721</f>
        <v>20.526493184537</v>
      </c>
      <c r="I7" s="3" t="s">
        <v>4</v>
      </c>
      <c r="M7" s="3" t="s">
        <v>26</v>
      </c>
    </row>
    <row r="8" spans="1:13" ht="15.75" customHeight="1">
      <c r="A8" s="2" t="s">
        <v>2</v>
      </c>
      <c r="B8" s="5">
        <v>224</v>
      </c>
      <c r="C8" s="3" t="s">
        <v>5</v>
      </c>
      <c r="G8" s="2" t="s">
        <v>2</v>
      </c>
      <c r="H8" s="5">
        <f>B8</f>
        <v>224</v>
      </c>
      <c r="I8" s="3" t="s">
        <v>5</v>
      </c>
      <c r="M8" s="9">
        <f>B12/H14</f>
        <v>0.2890554543475427</v>
      </c>
    </row>
    <row r="9" spans="1:11" ht="15.75" customHeight="1">
      <c r="A9" s="2" t="s">
        <v>11</v>
      </c>
      <c r="B9" s="6">
        <v>12.17413818188797</v>
      </c>
      <c r="C9" s="3" t="s">
        <v>6</v>
      </c>
      <c r="D9" s="6">
        <v>1.757789737727934</v>
      </c>
      <c r="E9" s="3" t="s">
        <v>12</v>
      </c>
      <c r="G9" s="2" t="s">
        <v>11</v>
      </c>
      <c r="H9" s="6">
        <v>30.408343159066163</v>
      </c>
      <c r="I9" s="3" t="s">
        <v>6</v>
      </c>
      <c r="J9" s="6">
        <v>1.7462022477948935</v>
      </c>
      <c r="K9" s="3" t="s">
        <v>12</v>
      </c>
    </row>
    <row r="10" spans="1:13" ht="15.75" customHeight="1">
      <c r="A10" s="2" t="s">
        <v>13</v>
      </c>
      <c r="B10" s="6">
        <v>0.0026411582477981212</v>
      </c>
      <c r="C10" s="3" t="s">
        <v>6</v>
      </c>
      <c r="D10" s="6">
        <v>0.003735161814409663</v>
      </c>
      <c r="E10" s="3" t="s">
        <v>14</v>
      </c>
      <c r="G10" s="2" t="s">
        <v>13</v>
      </c>
      <c r="H10" s="6">
        <v>6.322627364809399</v>
      </c>
      <c r="I10" s="3" t="s">
        <v>6</v>
      </c>
      <c r="J10" s="6">
        <v>2.1446397814288414</v>
      </c>
      <c r="K10" s="3" t="s">
        <v>14</v>
      </c>
      <c r="M10" s="3"/>
    </row>
    <row r="11" spans="1:14" ht="15.75" customHeight="1">
      <c r="A11" s="2" t="s">
        <v>19</v>
      </c>
      <c r="B11" s="6">
        <v>16.760716347456157</v>
      </c>
      <c r="C11" s="3"/>
      <c r="D11" s="6"/>
      <c r="E11" s="3" t="s">
        <v>20</v>
      </c>
      <c r="G11" s="2"/>
      <c r="H11" s="6"/>
      <c r="I11" s="3"/>
      <c r="J11" s="6"/>
      <c r="K11" s="3"/>
      <c r="M11" s="3" t="s">
        <v>24</v>
      </c>
      <c r="N11" s="3" t="s">
        <v>24</v>
      </c>
    </row>
    <row r="12" spans="1:14" ht="15.75" customHeight="1">
      <c r="A12" s="2" t="s">
        <v>15</v>
      </c>
      <c r="B12" s="8">
        <f>(B9-$D$1)/(B7*0.001*B8)</f>
        <v>1.1571646343759667</v>
      </c>
      <c r="C12" s="3" t="s">
        <v>6</v>
      </c>
      <c r="D12" s="1">
        <f>(D9^2+$F$1^2)^0.5/(B7*0.001*B8)</f>
        <v>0.7510387283338721</v>
      </c>
      <c r="E12" s="3" t="s">
        <v>7</v>
      </c>
      <c r="G12" s="2" t="s">
        <v>15</v>
      </c>
      <c r="H12" s="8">
        <f>(H9-$D$1)/(H7*0.001*H8)</f>
        <v>5.160426351017585</v>
      </c>
      <c r="I12" s="3" t="s">
        <v>6</v>
      </c>
      <c r="J12" s="1">
        <f>(J9^2+$F$1^2)^0.5/(H7*0.001*H8)</f>
        <v>0.7741532360709604</v>
      </c>
      <c r="K12" s="3" t="s">
        <v>7</v>
      </c>
      <c r="M12" s="3" t="s">
        <v>25</v>
      </c>
      <c r="N12" s="3" t="s">
        <v>28</v>
      </c>
    </row>
    <row r="13" spans="1:14" ht="15.75" customHeight="1">
      <c r="A13" s="2" t="s">
        <v>16</v>
      </c>
      <c r="B13" s="8">
        <f>(B10-$D$2)/(B7*0.001*B8)</f>
        <v>-0.0023877056095982854</v>
      </c>
      <c r="C13" s="3" t="s">
        <v>6</v>
      </c>
      <c r="D13" s="1">
        <f>(D10^2+$F$2^2)^0.5/(B7*0.001*B8)</f>
        <v>0.00860475768202195</v>
      </c>
      <c r="E13" s="3" t="s">
        <v>7</v>
      </c>
      <c r="G13" s="2" t="s">
        <v>16</v>
      </c>
      <c r="H13" s="8">
        <f>(H10-$D$2)/(H7*0.001*H8)</f>
        <v>1.372062113727129</v>
      </c>
      <c r="I13" s="3" t="s">
        <v>6</v>
      </c>
      <c r="J13" s="1">
        <f>(J10^2+$F$2^2)^0.5/(H7*0.001*H8)</f>
        <v>0.46651936765381563</v>
      </c>
      <c r="K13" s="3" t="s">
        <v>7</v>
      </c>
      <c r="M13" s="9">
        <f>B14/H12</f>
        <v>0.41499001337796715</v>
      </c>
      <c r="N13" s="10">
        <f>B14/H13</f>
        <v>1.560807910239187</v>
      </c>
    </row>
    <row r="14" spans="1:14" ht="15.75" customHeight="1">
      <c r="A14" s="2" t="s">
        <v>23</v>
      </c>
      <c r="B14" s="8">
        <f>(B11-$D$3)/(B7*0.001*B8)</f>
        <v>2.141525400444802</v>
      </c>
      <c r="C14" s="3"/>
      <c r="E14" s="3" t="s">
        <v>7</v>
      </c>
      <c r="G14" s="2" t="s">
        <v>27</v>
      </c>
      <c r="H14" s="8">
        <f>H12-B12</f>
        <v>4.003261716641618</v>
      </c>
      <c r="I14" s="3" t="s">
        <v>6</v>
      </c>
      <c r="J14" s="1">
        <f>(J12^2+D12^2)^0.5</f>
        <v>1.0785974246105448</v>
      </c>
      <c r="K14" s="3" t="s">
        <v>7</v>
      </c>
      <c r="M14" s="10">
        <f>B14/H14</f>
        <v>0.5349451402446282</v>
      </c>
      <c r="N14" s="10"/>
    </row>
    <row r="15" spans="1:11" ht="15.75" customHeight="1">
      <c r="A15" s="2"/>
      <c r="B15" s="7"/>
      <c r="C15" s="3"/>
      <c r="E15" s="3"/>
      <c r="G15" s="2"/>
      <c r="H15" s="7"/>
      <c r="I15" s="3"/>
      <c r="K15" s="3"/>
    </row>
    <row r="16" ht="15.75" customHeight="1">
      <c r="F16" s="3" t="s">
        <v>17</v>
      </c>
    </row>
    <row r="17" spans="2:13" ht="15.75" customHeight="1">
      <c r="B17" s="3" t="s">
        <v>21</v>
      </c>
      <c r="D17" s="3"/>
      <c r="H17" s="3" t="s">
        <v>22</v>
      </c>
      <c r="J17" s="3"/>
      <c r="M17" s="3" t="s">
        <v>24</v>
      </c>
    </row>
    <row r="18" spans="1:13" ht="15.75" customHeight="1">
      <c r="A18" s="2" t="s">
        <v>1</v>
      </c>
      <c r="B18" s="7">
        <f>-0.000009159636*191.5^2+0.042199479452*191.5+9.577181287721</f>
        <v>17.322477141478</v>
      </c>
      <c r="C18" s="3" t="s">
        <v>4</v>
      </c>
      <c r="G18" s="2" t="s">
        <v>1</v>
      </c>
      <c r="H18" s="7">
        <f>-0.000009159636*222.2^2+0.042199479452*222.2+9.577181287721</f>
        <v>18.501668379269162</v>
      </c>
      <c r="I18" s="3" t="s">
        <v>4</v>
      </c>
      <c r="M18" s="3" t="s">
        <v>26</v>
      </c>
    </row>
    <row r="19" spans="1:13" ht="15.75" customHeight="1">
      <c r="A19" s="2" t="s">
        <v>2</v>
      </c>
      <c r="B19" s="5">
        <v>192</v>
      </c>
      <c r="C19" s="3" t="s">
        <v>5</v>
      </c>
      <c r="G19" s="2" t="s">
        <v>2</v>
      </c>
      <c r="H19" s="5">
        <f>B19</f>
        <v>192</v>
      </c>
      <c r="I19" s="3" t="s">
        <v>5</v>
      </c>
      <c r="M19" s="9">
        <f>B23/H25</f>
        <v>0.10194874115222993</v>
      </c>
    </row>
    <row r="20" spans="1:11" ht="15.75" customHeight="1">
      <c r="A20" s="2" t="s">
        <v>11</v>
      </c>
      <c r="B20" s="6">
        <v>20.483487485989755</v>
      </c>
      <c r="C20" s="3" t="s">
        <v>6</v>
      </c>
      <c r="D20" s="6">
        <v>1.835264175043224</v>
      </c>
      <c r="E20" s="3" t="s">
        <v>12</v>
      </c>
      <c r="G20" s="2" t="s">
        <v>11</v>
      </c>
      <c r="H20" s="6">
        <v>166.02532708718977</v>
      </c>
      <c r="I20" s="3" t="s">
        <v>6</v>
      </c>
      <c r="J20" s="6">
        <v>4.222520109628613</v>
      </c>
      <c r="K20" s="3" t="s">
        <v>12</v>
      </c>
    </row>
    <row r="21" spans="1:13" ht="15.75" customHeight="1">
      <c r="A21" s="2" t="s">
        <v>13</v>
      </c>
      <c r="B21" s="6">
        <v>0.5247988312670466</v>
      </c>
      <c r="C21" s="3" t="s">
        <v>6</v>
      </c>
      <c r="D21" s="6">
        <v>0.7421776246954069</v>
      </c>
      <c r="E21" s="3" t="s">
        <v>14</v>
      </c>
      <c r="G21" s="2" t="s">
        <v>13</v>
      </c>
      <c r="H21" s="6">
        <v>30.108368429975062</v>
      </c>
      <c r="I21" s="3" t="s">
        <v>6</v>
      </c>
      <c r="J21" s="6">
        <v>1.4147350654897382</v>
      </c>
      <c r="K21" s="3" t="s">
        <v>14</v>
      </c>
      <c r="M21" s="3"/>
    </row>
    <row r="22" spans="1:14" ht="15.75" customHeight="1">
      <c r="A22" s="2" t="s">
        <v>19</v>
      </c>
      <c r="B22" s="6">
        <v>62.42266792411774</v>
      </c>
      <c r="C22" s="3"/>
      <c r="D22" s="6"/>
      <c r="E22" s="3" t="s">
        <v>20</v>
      </c>
      <c r="G22" s="2"/>
      <c r="H22" s="6"/>
      <c r="I22" s="3"/>
      <c r="J22" s="6"/>
      <c r="K22" s="3"/>
      <c r="M22" s="3" t="s">
        <v>24</v>
      </c>
      <c r="N22" s="3" t="s">
        <v>24</v>
      </c>
    </row>
    <row r="23" spans="1:14" ht="15.75" customHeight="1">
      <c r="A23" s="2" t="s">
        <v>15</v>
      </c>
      <c r="B23" s="8">
        <f>(B20-$D$1)/(B18*0.001*B19)</f>
        <v>4.149968958037002</v>
      </c>
      <c r="C23" s="3" t="s">
        <v>6</v>
      </c>
      <c r="D23" s="1">
        <f>(D20^2+$F$1^2)^0.5/(B18*0.001*B19)</f>
        <v>1.0836213149446057</v>
      </c>
      <c r="E23" s="3" t="s">
        <v>7</v>
      </c>
      <c r="G23" s="2" t="s">
        <v>15</v>
      </c>
      <c r="H23" s="8">
        <f>(H20-$D$1)/(H18*0.001*H19)</f>
        <v>44.856395649861135</v>
      </c>
      <c r="I23" s="3" t="s">
        <v>6</v>
      </c>
      <c r="J23" s="1">
        <f>(J20^2+$F$1^2)^0.5/(H18*0.001*H19)</f>
        <v>1.4749024290438018</v>
      </c>
      <c r="K23" s="3" t="s">
        <v>7</v>
      </c>
      <c r="M23" s="3" t="s">
        <v>25</v>
      </c>
      <c r="N23" s="3" t="s">
        <v>28</v>
      </c>
    </row>
    <row r="24" spans="1:14" ht="15.75" customHeight="1">
      <c r="A24" s="2" t="s">
        <v>16</v>
      </c>
      <c r="B24" s="8">
        <f>(B21-$D$2)/(B18*0.001*B19)</f>
        <v>0.1535887311775555</v>
      </c>
      <c r="C24" s="3" t="s">
        <v>6</v>
      </c>
      <c r="D24" s="1">
        <f>(D21^2+$F$2^2)^0.5/(B18*0.001*B19)</f>
        <v>0.22348475483579916</v>
      </c>
      <c r="E24" s="3" t="s">
        <v>7</v>
      </c>
      <c r="G24" s="2" t="s">
        <v>16</v>
      </c>
      <c r="H24" s="8">
        <f>(H21-$D$2)/(H18*0.001*H19)</f>
        <v>8.471756477949631</v>
      </c>
      <c r="I24" s="3" t="s">
        <v>6</v>
      </c>
      <c r="J24" s="1">
        <f>(J21^2+$F$2^2)^0.5/(H18*0.001*H19)</f>
        <v>0.39842119037419255</v>
      </c>
      <c r="K24" s="3" t="s">
        <v>7</v>
      </c>
      <c r="M24" s="9">
        <f>B25/H23</f>
        <v>0.37420986349533936</v>
      </c>
      <c r="N24" s="10">
        <f>B25/H24</f>
        <v>1.9813725449636643</v>
      </c>
    </row>
    <row r="25" spans="1:13" ht="15.75" customHeight="1">
      <c r="A25" s="2" t="s">
        <v>23</v>
      </c>
      <c r="B25" s="8">
        <f>(B22-$D$3)/(B18*0.001*B19)</f>
        <v>16.78570569302747</v>
      </c>
      <c r="C25" s="3"/>
      <c r="E25" s="3" t="s">
        <v>7</v>
      </c>
      <c r="G25" s="2" t="s">
        <v>27</v>
      </c>
      <c r="H25" s="8">
        <f>H23-B23</f>
        <v>40.706426691824134</v>
      </c>
      <c r="I25" s="3" t="s">
        <v>6</v>
      </c>
      <c r="J25" s="1">
        <f>(J23^2+D23^2)^0.5</f>
        <v>1.8301836873389465</v>
      </c>
      <c r="K25" s="3" t="s">
        <v>7</v>
      </c>
      <c r="M25" s="10">
        <f>B25/H25</f>
        <v>0.412360088005437</v>
      </c>
    </row>
    <row r="26" spans="1:11" ht="15.75" customHeight="1">
      <c r="A26" s="2"/>
      <c r="B26" s="7"/>
      <c r="C26" s="3"/>
      <c r="E26" s="3"/>
      <c r="G26" s="2"/>
      <c r="H26" s="7"/>
      <c r="I26" s="3"/>
      <c r="K26" s="3"/>
    </row>
    <row r="27" ht="15.75" customHeight="1">
      <c r="F27" s="3" t="s">
        <v>8</v>
      </c>
    </row>
    <row r="28" spans="2:13" ht="15.75" customHeight="1">
      <c r="B28" s="3" t="s">
        <v>21</v>
      </c>
      <c r="D28" s="3"/>
      <c r="H28" s="3" t="s">
        <v>22</v>
      </c>
      <c r="J28" s="3"/>
      <c r="M28" s="3" t="s">
        <v>24</v>
      </c>
    </row>
    <row r="29" spans="1:13" ht="15.75" customHeight="1">
      <c r="A29" s="2" t="s">
        <v>1</v>
      </c>
      <c r="B29" s="7">
        <v>24</v>
      </c>
      <c r="C29" s="3" t="s">
        <v>4</v>
      </c>
      <c r="G29" s="2" t="s">
        <v>1</v>
      </c>
      <c r="H29" s="7">
        <v>24</v>
      </c>
      <c r="I29" s="3" t="s">
        <v>4</v>
      </c>
      <c r="M29" s="3" t="s">
        <v>26</v>
      </c>
    </row>
    <row r="30" spans="1:13" ht="15.75" customHeight="1">
      <c r="A30" s="2" t="s">
        <v>2</v>
      </c>
      <c r="B30" s="5">
        <v>142</v>
      </c>
      <c r="C30" s="3" t="s">
        <v>5</v>
      </c>
      <c r="G30" s="2" t="s">
        <v>2</v>
      </c>
      <c r="H30" s="5">
        <f>B30</f>
        <v>142</v>
      </c>
      <c r="I30" s="3" t="s">
        <v>5</v>
      </c>
      <c r="M30" s="9">
        <f>B34/H36</f>
        <v>0.048981147723164316</v>
      </c>
    </row>
    <row r="31" spans="1:11" ht="15.75" customHeight="1">
      <c r="A31" s="2" t="s">
        <v>11</v>
      </c>
      <c r="B31" s="6">
        <v>8.058160907289524</v>
      </c>
      <c r="C31" s="3" t="s">
        <v>6</v>
      </c>
      <c r="D31" s="6">
        <v>0.046965646119203557</v>
      </c>
      <c r="E31" s="3" t="s">
        <v>12</v>
      </c>
      <c r="G31" s="2" t="s">
        <v>11</v>
      </c>
      <c r="H31" s="6">
        <v>36.17346707494863</v>
      </c>
      <c r="I31" s="3" t="s">
        <v>6</v>
      </c>
      <c r="J31" s="6">
        <v>0.9470004982683894</v>
      </c>
      <c r="K31" s="3" t="s">
        <v>12</v>
      </c>
    </row>
    <row r="32" spans="1:13" ht="15.75" customHeight="1">
      <c r="A32" s="2" t="s">
        <v>13</v>
      </c>
      <c r="B32" s="6">
        <v>0</v>
      </c>
      <c r="C32" s="3" t="s">
        <v>6</v>
      </c>
      <c r="D32" s="6">
        <v>0</v>
      </c>
      <c r="E32" s="3" t="s">
        <v>14</v>
      </c>
      <c r="G32" s="2" t="s">
        <v>13</v>
      </c>
      <c r="H32" s="6">
        <v>6.195721085140234</v>
      </c>
      <c r="I32" s="3" t="s">
        <v>6</v>
      </c>
      <c r="J32" s="6">
        <v>0.24698378476481486</v>
      </c>
      <c r="K32" s="3" t="s">
        <v>14</v>
      </c>
      <c r="M32" s="3"/>
    </row>
    <row r="33" spans="1:14" ht="15.75" customHeight="1">
      <c r="A33" s="2" t="s">
        <v>19</v>
      </c>
      <c r="B33" s="6">
        <v>16.500705234667464</v>
      </c>
      <c r="C33" s="3"/>
      <c r="D33" s="6"/>
      <c r="E33" s="3" t="s">
        <v>20</v>
      </c>
      <c r="G33" s="2"/>
      <c r="H33" s="6"/>
      <c r="I33" s="3"/>
      <c r="J33" s="6"/>
      <c r="K33" s="3"/>
      <c r="M33" s="3" t="s">
        <v>24</v>
      </c>
      <c r="N33" s="3" t="s">
        <v>24</v>
      </c>
    </row>
    <row r="34" spans="1:14" ht="15.75" customHeight="1">
      <c r="A34" s="2" t="s">
        <v>15</v>
      </c>
      <c r="B34" s="8">
        <f>(B31-$D$1)/(B29*0.001*B30)</f>
        <v>0.4040844966784341</v>
      </c>
      <c r="C34" s="3" t="s">
        <v>6</v>
      </c>
      <c r="D34" s="1">
        <f>(D31^2+$F$1^2)^0.5/(B29*0.001*B30)</f>
        <v>0.9102425484983044</v>
      </c>
      <c r="E34" s="3" t="s">
        <v>7</v>
      </c>
      <c r="G34" s="2" t="s">
        <v>15</v>
      </c>
      <c r="H34" s="8">
        <f>(H31-$D$1)/(H29*0.001*H30)</f>
        <v>8.653880907376529</v>
      </c>
      <c r="I34" s="3" t="s">
        <v>6</v>
      </c>
      <c r="J34" s="1">
        <f>(J31^2+$F$1^2)^0.5/(H29*0.001*H30)</f>
        <v>0.9516125809248828</v>
      </c>
      <c r="K34" s="3" t="s">
        <v>7</v>
      </c>
      <c r="M34" s="3" t="s">
        <v>25</v>
      </c>
      <c r="N34" s="3" t="s">
        <v>28</v>
      </c>
    </row>
    <row r="35" spans="1:14" ht="15.75" customHeight="1">
      <c r="A35" s="2" t="s">
        <v>16</v>
      </c>
      <c r="B35" s="8">
        <v>0</v>
      </c>
      <c r="C35" s="3" t="s">
        <v>6</v>
      </c>
      <c r="D35" s="1">
        <v>0</v>
      </c>
      <c r="E35" s="3" t="s">
        <v>7</v>
      </c>
      <c r="G35" s="2" t="s">
        <v>16</v>
      </c>
      <c r="H35" s="8">
        <f>(H32-$D$2)/(H29*0.001*H30)</f>
        <v>1.8138924332733146</v>
      </c>
      <c r="I35" s="3" t="s">
        <v>6</v>
      </c>
      <c r="J35" s="1">
        <f>(J32^2+$F$2^2)^0.5/(H29*0.001*H30)</f>
        <v>0.07344801878216749</v>
      </c>
      <c r="K35" s="3" t="s">
        <v>7</v>
      </c>
      <c r="M35" s="9">
        <f>B36/H34</f>
        <v>0.3358787057714591</v>
      </c>
      <c r="N35" s="10">
        <f>B36/H35</f>
        <v>1.602440291249618</v>
      </c>
    </row>
    <row r="36" spans="1:13" ht="15.75" customHeight="1">
      <c r="A36" s="2" t="s">
        <v>23</v>
      </c>
      <c r="B36" s="8">
        <f>(B33-$D$3)/(B29*0.001*B30)</f>
        <v>2.9066543190699687</v>
      </c>
      <c r="C36" s="3"/>
      <c r="E36" s="3" t="s">
        <v>7</v>
      </c>
      <c r="G36" s="2" t="s">
        <v>27</v>
      </c>
      <c r="H36" s="8">
        <f>H34-B34</f>
        <v>8.249796410698094</v>
      </c>
      <c r="I36" s="3" t="s">
        <v>6</v>
      </c>
      <c r="J36" s="1">
        <f>(J34^2+D34^2)^0.5</f>
        <v>1.3168553456136345</v>
      </c>
      <c r="K36" s="3" t="s">
        <v>7</v>
      </c>
      <c r="M36" s="10">
        <f>B36/H36</f>
        <v>0.3523304302759162</v>
      </c>
    </row>
    <row r="37" spans="1:5" ht="15.75" customHeight="1">
      <c r="A37" s="2"/>
      <c r="B37" s="6"/>
      <c r="C37" s="3"/>
      <c r="D37" s="6"/>
      <c r="E37" s="3"/>
    </row>
    <row r="38" spans="1:5" ht="15.75" customHeight="1">
      <c r="A38" s="2"/>
      <c r="B38" s="7"/>
      <c r="C38" s="3"/>
      <c r="E38" s="3"/>
    </row>
    <row r="40" ht="15.75" customHeight="1">
      <c r="B40" s="3"/>
    </row>
    <row r="41" spans="1:3" ht="15.75" customHeight="1">
      <c r="A41" s="2"/>
      <c r="B41" s="7"/>
      <c r="C41" s="3"/>
    </row>
    <row r="42" spans="1:3" ht="15.75" customHeight="1">
      <c r="A42" s="2"/>
      <c r="B42" s="5"/>
      <c r="C42" s="3"/>
    </row>
    <row r="43" spans="1:5" ht="15.75" customHeight="1">
      <c r="A43" s="2"/>
      <c r="B43" s="6"/>
      <c r="C43" s="3"/>
      <c r="D43" s="6"/>
      <c r="E43" s="3"/>
    </row>
    <row r="44" spans="1:5" ht="15.75" customHeight="1">
      <c r="A44" s="2"/>
      <c r="B44" s="6"/>
      <c r="C44" s="3"/>
      <c r="D44" s="6"/>
      <c r="E44" s="3"/>
    </row>
    <row r="45" spans="1:5" ht="15.75" customHeight="1">
      <c r="A45" s="2"/>
      <c r="B45" s="7"/>
      <c r="C45" s="3"/>
      <c r="E45" s="3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2011-04-19T17:58:29Z</dcterms:created>
  <dcterms:modified xsi:type="dcterms:W3CDTF">2011-04-22T15:35:30Z</dcterms:modified>
  <cp:category/>
  <cp:version/>
  <cp:contentType/>
  <cp:contentStatus/>
</cp:coreProperties>
</file>